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1"/>
  <workbookPr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rolandkriemler/Dropbox/KGAST_2015/Sitzungen/Vorstand/Einladungen/2024/20240828/"/>
    </mc:Choice>
  </mc:AlternateContent>
  <xr:revisionPtr revIDLastSave="0" documentId="13_ncr:1_{9D271774-37D2-B749-B92A-76E653DD5A4B}" xr6:coauthVersionLast="47" xr6:coauthVersionMax="47" xr10:uidLastSave="{00000000-0000-0000-0000-000000000000}"/>
  <bookViews>
    <workbookView xWindow="1840" yWindow="1740" windowWidth="36620" windowHeight="22760" xr2:uid="{00000000-000D-0000-FFFF-FFFF00000000}"/>
  </bookViews>
  <sheets>
    <sheet name="Vorschlag_Mitgliederbeiträge" sheetId="1" r:id="rId1"/>
  </sheets>
  <definedNames>
    <definedName name="_xlchart.v1.0" hidden="1">Vorschlag_Mitgliederbeiträge!$Q$13:$Q$50</definedName>
    <definedName name="_xlchart.v1.1" hidden="1">Vorschlag_Mitgliederbeiträge!$Q$13:$Q$50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4" i="1" l="1" a="1"/>
  <c r="N4" i="1" s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13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H14" i="1"/>
  <c r="H13" i="1"/>
  <c r="G13" i="1"/>
  <c r="E35" i="1"/>
  <c r="E50" i="1"/>
  <c r="E49" i="1"/>
  <c r="E48" i="1"/>
  <c r="E37" i="1"/>
  <c r="E44" i="1"/>
  <c r="E21" i="1"/>
  <c r="E18" i="1"/>
  <c r="E14" i="1"/>
  <c r="E15" i="1"/>
  <c r="E16" i="1"/>
  <c r="E17" i="1"/>
  <c r="E19" i="1"/>
  <c r="E20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6" i="1"/>
  <c r="E38" i="1"/>
  <c r="E39" i="1"/>
  <c r="E40" i="1"/>
  <c r="E41" i="1"/>
  <c r="E42" i="1"/>
  <c r="E43" i="1"/>
  <c r="E45" i="1"/>
  <c r="E46" i="1"/>
  <c r="E47" i="1"/>
  <c r="E51" i="1"/>
  <c r="E52" i="1"/>
  <c r="E13" i="1"/>
  <c r="C53" i="1"/>
  <c r="D53" i="1"/>
  <c r="L53" i="1" l="1"/>
  <c r="F9" i="1" s="1"/>
  <c r="J53" i="1"/>
  <c r="F7" i="1" s="1"/>
  <c r="I53" i="1"/>
  <c r="F6" i="1" s="1"/>
  <c r="H53" i="1"/>
  <c r="F5" i="1" s="1"/>
  <c r="G53" i="1"/>
  <c r="F4" i="1" s="1"/>
  <c r="K53" i="1"/>
  <c r="F8" i="1" s="1"/>
  <c r="E53" i="1"/>
  <c r="F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<sst xmlns="http://schemas.openxmlformats.org/spreadsheetml/2006/main" count="68" uniqueCount="68">
  <si>
    <t>Cluster:</t>
  </si>
  <si>
    <t>AUM &lt; 1 Mrd.</t>
  </si>
  <si>
    <t>AUM 1 bis 5 Mrd.</t>
  </si>
  <si>
    <t>AUM 5 bis 10 Mrd.</t>
  </si>
  <si>
    <t>AUM 10 bis 15 Mrd.</t>
  </si>
  <si>
    <t>AUM 15 bis 20 Mrd.</t>
  </si>
  <si>
    <t>AUM &gt; 20 Mrd.</t>
  </si>
  <si>
    <t>Adimora</t>
  </si>
  <si>
    <t>AFIAA</t>
  </si>
  <si>
    <t>Allianz</t>
  </si>
  <si>
    <t>Assetimmo</t>
  </si>
  <si>
    <t>Avadis</t>
  </si>
  <si>
    <t>AWi</t>
  </si>
  <si>
    <t>Bâloise</t>
  </si>
  <si>
    <t>CSA</t>
  </si>
  <si>
    <t>DAI</t>
  </si>
  <si>
    <t>Ecoreal</t>
  </si>
  <si>
    <t>Greenbrix</t>
  </si>
  <si>
    <t>Helvetia</t>
  </si>
  <si>
    <t>HIG</t>
  </si>
  <si>
    <t>IST</t>
  </si>
  <si>
    <t>J. Safra Sarasin</t>
  </si>
  <si>
    <t>Patrimonium</t>
  </si>
  <si>
    <t>Pensimo</t>
  </si>
  <si>
    <t>Prisma</t>
  </si>
  <si>
    <t>Renaissance</t>
  </si>
  <si>
    <t>SFP</t>
  </si>
  <si>
    <t>SIF</t>
  </si>
  <si>
    <t>SPA</t>
  </si>
  <si>
    <t>Swisscanto</t>
  </si>
  <si>
    <t>Swisslife</t>
  </si>
  <si>
    <t>Tellco</t>
  </si>
  <si>
    <t>Testina</t>
  </si>
  <si>
    <t>Turidomus</t>
  </si>
  <si>
    <t>UBS</t>
  </si>
  <si>
    <t>Zürich</t>
  </si>
  <si>
    <t>Total</t>
  </si>
  <si>
    <t>in Mio.</t>
  </si>
  <si>
    <t>Beitrag 
Faktor:</t>
  </si>
  <si>
    <t xml:space="preserve">Anlagestiftung
</t>
  </si>
  <si>
    <t>Beitrag
Faktor:</t>
  </si>
  <si>
    <t>avenirplus</t>
  </si>
  <si>
    <t>Fundamenta</t>
  </si>
  <si>
    <t>Axa</t>
  </si>
  <si>
    <t>Axa Vorsorge</t>
  </si>
  <si>
    <t>Terrahelvetica</t>
  </si>
  <si>
    <t>Remnex</t>
  </si>
  <si>
    <t>Valyou</t>
  </si>
  <si>
    <t>Utilita</t>
  </si>
  <si>
    <t xml:space="preserve">AuM 31.12.2023
</t>
  </si>
  <si>
    <t>Vertina</t>
  </si>
  <si>
    <t>Realstone</t>
  </si>
  <si>
    <t>Cluster 1</t>
  </si>
  <si>
    <t>Cluster 2</t>
  </si>
  <si>
    <t>Cluster 3</t>
  </si>
  <si>
    <t>Cluster 4</t>
  </si>
  <si>
    <t>Cluster 5</t>
  </si>
  <si>
    <t>Cluster 6</t>
  </si>
  <si>
    <t>Nr.</t>
  </si>
  <si>
    <t>Cluster 1:</t>
  </si>
  <si>
    <t>Cluster 2:</t>
  </si>
  <si>
    <t>Cluster 3:</t>
  </si>
  <si>
    <t>Cluster 4:</t>
  </si>
  <si>
    <t>Cluster 5:</t>
  </si>
  <si>
    <t>Cluster 6:</t>
  </si>
  <si>
    <t>Kontrolle Total</t>
  </si>
  <si>
    <t>Mitgliederbeitragsrechnung</t>
  </si>
  <si>
    <t>AuM aufstei-gend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</si>
</sst>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_ * #,##0_ ;_ * \-#,##0_ ;_ * &quot;-&quot;??_ ;_ @_ "/>
    <numFmt numFmtId="166" formatCode="#,##0.0_ ;\-#,##0.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4"/>
      <name val="Arial"/>
      <family val="2"/>
    </font>
    <font>
      <sz val="10"/>
      <color rgb="FFFFC000"/>
      <name val="Arial"/>
      <family val="2"/>
    </font>
    <font>
      <sz val="12"/>
      <color rgb="FFFFC000"/>
      <name val="Arial"/>
      <family val="2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4" fillId="0" borderId="0" xfId="0" applyFont="1" applyAlignment="1">
      <alignment horizontal="left"/>
    </xf>
    <xf numFmtId="0" fontId="5" fillId="0" borderId="0" xfId="0" applyFont="1"/>
    <xf numFmtId="165" fontId="5" fillId="0" borderId="0" xfId="1" applyNumberFormat="1" applyFont="1" applyAlignment="1">
      <alignment horizontal="right"/>
    </xf>
    <xf numFmtId="165" fontId="5" fillId="0" borderId="3" xfId="1" applyNumberFormat="1" applyFont="1" applyBorder="1"/>
    <xf numFmtId="0" fontId="5" fillId="0" borderId="4" xfId="0" applyFont="1" applyBorder="1"/>
    <xf numFmtId="165" fontId="5" fillId="0" borderId="5" xfId="1" applyNumberFormat="1" applyFont="1" applyBorder="1"/>
    <xf numFmtId="165" fontId="5" fillId="0" borderId="8" xfId="1" applyNumberFormat="1" applyFont="1" applyBorder="1"/>
    <xf numFmtId="0" fontId="0" fillId="0" borderId="0" xfId="0" applyAlignment="1">
      <alignment vertical="center"/>
    </xf>
    <xf numFmtId="165" fontId="7" fillId="0" borderId="11" xfId="1" applyNumberFormat="1" applyFont="1" applyFill="1" applyBorder="1" applyAlignment="1">
      <alignment horizontal="right"/>
    </xf>
    <xf numFmtId="165" fontId="5" fillId="2" borderId="14" xfId="0" applyNumberFormat="1" applyFont="1" applyFill="1" applyBorder="1"/>
    <xf numFmtId="165" fontId="5" fillId="2" borderId="15" xfId="0" applyNumberFormat="1" applyFont="1" applyFill="1" applyBorder="1"/>
    <xf numFmtId="14" fontId="8" fillId="0" borderId="0" xfId="0" applyNumberFormat="1" applyFont="1" applyAlignment="1">
      <alignment horizontal="left"/>
    </xf>
    <xf numFmtId="0" fontId="5" fillId="0" borderId="9" xfId="0" applyFont="1" applyBorder="1" applyAlignment="1">
      <alignment horizontal="left"/>
    </xf>
    <xf numFmtId="0" fontId="6" fillId="0" borderId="17" xfId="0" applyFont="1" applyBorder="1" applyAlignment="1">
      <alignment horizontal="center" vertical="center" wrapText="1"/>
    </xf>
    <xf numFmtId="165" fontId="6" fillId="0" borderId="3" xfId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0" fillId="0" borderId="0" xfId="0" applyAlignment="1">
      <alignment vertical="top"/>
    </xf>
    <xf numFmtId="0" fontId="6" fillId="0" borderId="6" xfId="0" applyFont="1" applyBorder="1" applyAlignment="1">
      <alignment vertical="top"/>
    </xf>
    <xf numFmtId="0" fontId="6" fillId="0" borderId="16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166" fontId="6" fillId="0" borderId="8" xfId="1" applyNumberFormat="1" applyFont="1" applyBorder="1" applyAlignment="1">
      <alignment horizontal="center" vertical="top" wrapText="1"/>
    </xf>
    <xf numFmtId="165" fontId="7" fillId="0" borderId="12" xfId="1" applyNumberFormat="1" applyFont="1" applyFill="1" applyBorder="1" applyAlignment="1">
      <alignment horizontal="right"/>
    </xf>
    <xf numFmtId="14" fontId="8" fillId="0" borderId="0" xfId="0" applyNumberFormat="1" applyFont="1" applyAlignment="1">
      <alignment horizontal="left"/>
    </xf>
    <xf numFmtId="0" fontId="12" fillId="0" borderId="4" xfId="0" applyFont="1" applyBorder="1"/>
    <xf numFmtId="165" fontId="12" fillId="2" borderId="14" xfId="0" applyNumberFormat="1" applyFont="1" applyFill="1" applyBorder="1"/>
    <xf numFmtId="165" fontId="13" fillId="0" borderId="11" xfId="1" applyNumberFormat="1" applyFont="1" applyFill="1" applyBorder="1" applyAlignment="1">
      <alignment horizontal="right"/>
    </xf>
    <xf numFmtId="0" fontId="14" fillId="2" borderId="0" xfId="0" applyFont="1" applyFill="1"/>
    <xf numFmtId="0" fontId="0" fillId="0" borderId="0" xfId="0" applyAlignment="1">
      <alignment horizontal="right"/>
    </xf>
    <xf numFmtId="165" fontId="6" fillId="0" borderId="0" xfId="1" applyNumberFormat="1" applyFont="1" applyBorder="1" applyAlignment="1">
      <alignment horizontal="center" vertical="center" wrapText="1"/>
    </xf>
    <xf numFmtId="166" fontId="6" fillId="0" borderId="0" xfId="1" applyNumberFormat="1" applyFont="1" applyBorder="1" applyAlignment="1">
      <alignment horizontal="center" vertical="top" wrapText="1"/>
    </xf>
    <xf numFmtId="165" fontId="7" fillId="0" borderId="0" xfId="1" applyNumberFormat="1" applyFont="1" applyFill="1" applyBorder="1" applyAlignment="1">
      <alignment horizontal="right"/>
    </xf>
    <xf numFmtId="165" fontId="13" fillId="0" borderId="0" xfId="1" applyNumberFormat="1" applyFont="1" applyFill="1" applyBorder="1" applyAlignment="1">
      <alignment horizontal="right"/>
    </xf>
    <xf numFmtId="165" fontId="11" fillId="0" borderId="0" xfId="1" applyNumberFormat="1" applyFont="1" applyFill="1" applyBorder="1" applyAlignment="1">
      <alignment horizontal="right" vertical="center"/>
    </xf>
    <xf numFmtId="0" fontId="14" fillId="2" borderId="0" xfId="0" applyFont="1" applyFill="1" applyAlignment="1">
      <alignment horizontal="right"/>
    </xf>
    <xf numFmtId="0" fontId="2" fillId="0" borderId="1" xfId="0" applyFont="1" applyBorder="1" applyAlignment="1">
      <alignment horizontal="left" vertical="top"/>
    </xf>
    <xf numFmtId="0" fontId="0" fillId="0" borderId="4" xfId="0" applyBorder="1" applyAlignment="1">
      <alignment vertical="top"/>
    </xf>
    <xf numFmtId="0" fontId="0" fillId="0" borderId="4" xfId="0" applyBorder="1"/>
    <xf numFmtId="0" fontId="14" fillId="2" borderId="4" xfId="0" applyFont="1" applyFill="1" applyBorder="1"/>
    <xf numFmtId="0" fontId="0" fillId="0" borderId="6" xfId="0" applyBorder="1" applyAlignment="1">
      <alignment vertical="center"/>
    </xf>
    <xf numFmtId="165" fontId="7" fillId="0" borderId="13" xfId="1" applyNumberFormat="1" applyFont="1" applyFill="1" applyBorder="1" applyAlignment="1">
      <alignment horizontal="right" vertical="center"/>
    </xf>
    <xf numFmtId="165" fontId="7" fillId="0" borderId="6" xfId="1" applyNumberFormat="1" applyFont="1" applyBorder="1" applyAlignment="1">
      <alignment horizontal="left" vertical="center"/>
    </xf>
    <xf numFmtId="165" fontId="7" fillId="0" borderId="10" xfId="1" applyNumberFormat="1" applyFont="1" applyBorder="1" applyAlignment="1">
      <alignment horizontal="right" vertical="center"/>
    </xf>
    <xf numFmtId="165" fontId="7" fillId="0" borderId="18" xfId="1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/>
    </xf>
    <xf numFmtId="0" fontId="5" fillId="0" borderId="7" xfId="0" applyFont="1" applyFill="1" applyBorder="1" applyAlignment="1">
      <alignment horizontal="right"/>
    </xf>
    <xf numFmtId="0" fontId="0" fillId="0" borderId="1" xfId="0" applyBorder="1"/>
    <xf numFmtId="0" fontId="6" fillId="0" borderId="4" xfId="0" applyFont="1" applyBorder="1" applyAlignment="1">
      <alignment horizontal="center"/>
    </xf>
    <xf numFmtId="16" fontId="5" fillId="0" borderId="0" xfId="0" applyNumberFormat="1" applyFont="1" applyFill="1" applyBorder="1" applyAlignment="1">
      <alignment horizontal="right"/>
    </xf>
    <xf numFmtId="0" fontId="0" fillId="5" borderId="5" xfId="0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0" fillId="0" borderId="6" xfId="0" applyBorder="1"/>
    <xf numFmtId="0" fontId="0" fillId="8" borderId="8" xfId="0" applyFill="1" applyBorder="1" applyAlignment="1">
      <alignment horizontal="right"/>
    </xf>
    <xf numFmtId="0" fontId="15" fillId="0" borderId="0" xfId="0" applyFont="1"/>
    <xf numFmtId="165" fontId="15" fillId="0" borderId="0" xfId="0" applyNumberFormat="1" applyFont="1"/>
    <xf numFmtId="0" fontId="6" fillId="0" borderId="2" xfId="0" applyFont="1" applyBorder="1"/>
    <xf numFmtId="0" fontId="5" fillId="0" borderId="0" xfId="0" applyFont="1" applyBorder="1"/>
    <xf numFmtId="0" fontId="5" fillId="0" borderId="7" xfId="0" applyFont="1" applyBorder="1"/>
    <xf numFmtId="165" fontId="12" fillId="2" borderId="20" xfId="0" applyNumberFormat="1" applyFont="1" applyFill="1" applyBorder="1"/>
    <xf numFmtId="165" fontId="12" fillId="2" borderId="21" xfId="0" applyNumberFormat="1" applyFont="1" applyFill="1" applyBorder="1"/>
    <xf numFmtId="0" fontId="2" fillId="0" borderId="19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165" fontId="16" fillId="7" borderId="20" xfId="0" applyNumberFormat="1" applyFont="1" applyFill="1" applyBorder="1"/>
    <xf numFmtId="165" fontId="16" fillId="4" borderId="20" xfId="0" applyNumberFormat="1" applyFont="1" applyFill="1" applyBorder="1"/>
    <xf numFmtId="165" fontId="5" fillId="10" borderId="20" xfId="0" applyNumberFormat="1" applyFont="1" applyFill="1" applyBorder="1"/>
    <xf numFmtId="165" fontId="16" fillId="11" borderId="20" xfId="0" applyNumberFormat="1" applyFont="1" applyFill="1" applyBorder="1"/>
    <xf numFmtId="165" fontId="16" fillId="9" borderId="20" xfId="0" applyNumberFormat="1" applyFont="1" applyFill="1" applyBorder="1"/>
    <xf numFmtId="165" fontId="5" fillId="8" borderId="20" xfId="0" applyNumberFormat="1" applyFont="1" applyFill="1" applyBorder="1"/>
    <xf numFmtId="0" fontId="15" fillId="3" borderId="3" xfId="0" applyFont="1" applyFill="1" applyBorder="1" applyAlignment="1">
      <alignment horizontal="right"/>
    </xf>
    <xf numFmtId="0" fontId="15" fillId="4" borderId="5" xfId="0" applyFont="1" applyFill="1" applyBorder="1" applyAlignment="1">
      <alignment horizontal="right"/>
    </xf>
    <xf numFmtId="0" fontId="15" fillId="6" borderId="5" xfId="0" applyFont="1" applyFill="1" applyBorder="1" applyAlignment="1">
      <alignment horizontal="right"/>
    </xf>
    <xf numFmtId="0" fontId="15" fillId="9" borderId="5" xfId="0" applyFont="1" applyFill="1" applyBorder="1" applyAlignment="1">
      <alignment horizontal="right"/>
    </xf>
  </cellXfs>
  <cellStyles count="10">
    <cellStyle name="Besuchter Hyperlink" xfId="9" builtinId="9" hidden="1"/>
    <cellStyle name="Besuchter Hyperlink" xfId="5" builtinId="9" hidden="1"/>
    <cellStyle name="Besuchter Hyperlink" xfId="7" builtinId="9" hidden="1"/>
    <cellStyle name="Besuchter Hyperlink" xfId="3" builtinId="9" hidden="1"/>
    <cellStyle name="Komma" xfId="1" builtinId="3"/>
    <cellStyle name="Link" xfId="6" builtinId="8" hidden="1"/>
    <cellStyle name="Link" xfId="8" builtinId="8" hidden="1"/>
    <cellStyle name="Link" xfId="4" builtinId="8" hidden="1"/>
    <cellStyle name="Link" xfId="2" builtinId="8" hidden="1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cluster 1 - 6l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val>
            <c:numRef>
              <c:f>Vorschlag_Mitgliederbeiträge!$F$4:$F$9</c:f>
              <c:numCache>
                <c:formatCode>General</c:formatCode>
                <c:ptCount val="6"/>
                <c:pt idx="0">
                  <c:v>16</c:v>
                </c:pt>
                <c:pt idx="1">
                  <c:v>15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E-1F4F-8644-A16FE244D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Beitragshöhe/AuM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Vorschlag_Mitgliederbeiträge!$M$4:$M$9</c:f>
              <c:numCache>
                <c:formatCode>General</c:formatCode>
                <c:ptCount val="6"/>
                <c:pt idx="0">
                  <c:v>1</c:v>
                </c:pt>
                <c:pt idx="1">
                  <c:v>5</c:v>
                </c:pt>
                <c:pt idx="2">
                  <c:v>10</c:v>
                </c:pt>
                <c:pt idx="3">
                  <c:v>15</c:v>
                </c:pt>
                <c:pt idx="4">
                  <c:v>20</c:v>
                </c:pt>
                <c:pt idx="5">
                  <c:v>25</c:v>
                </c:pt>
              </c:numCache>
            </c:numRef>
          </c:xVal>
          <c:yVal>
            <c:numRef>
              <c:f>Vorschlag_Mitgliederbeiträge!$N$4:$N$9</c:f>
              <c:numCache>
                <c:formatCode>General</c:formatCode>
                <c:ptCount val="6"/>
                <c:pt idx="0" formatCode="_ * #,##0_ ;_ * \-#,##0_ ;_ * &quot;-&quot;??_ ;_ @_ 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1B-1349-8FF2-673DB46EF7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29177776"/>
        <c:axId val="1729301280"/>
      </c:scatterChart>
      <c:valAx>
        <c:axId val="1729177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29301280"/>
        <c:crosses val="autoZero"/>
        <c:crossBetween val="midCat"/>
      </c:valAx>
      <c:valAx>
        <c:axId val="1729301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29177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AuM/Anzahl 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Vorschlag_Mitgliederbeiträge!$Q$13:$Q$50</c:f>
              <c:numCache>
                <c:formatCode>_ * #,##0_ ;_ * \-#,##0_ ;_ * "-"??_ ;_ @_ </c:formatCode>
                <c:ptCount val="38"/>
                <c:pt idx="0">
                  <c:v>49</c:v>
                </c:pt>
                <c:pt idx="1">
                  <c:v>133</c:v>
                </c:pt>
                <c:pt idx="2">
                  <c:v>181</c:v>
                </c:pt>
                <c:pt idx="3">
                  <c:v>183</c:v>
                </c:pt>
                <c:pt idx="4">
                  <c:v>242</c:v>
                </c:pt>
                <c:pt idx="5">
                  <c:v>470</c:v>
                </c:pt>
                <c:pt idx="6">
                  <c:v>479</c:v>
                </c:pt>
                <c:pt idx="7">
                  <c:v>680</c:v>
                </c:pt>
                <c:pt idx="8">
                  <c:v>685</c:v>
                </c:pt>
                <c:pt idx="9">
                  <c:v>741</c:v>
                </c:pt>
                <c:pt idx="10">
                  <c:v>787</c:v>
                </c:pt>
                <c:pt idx="11">
                  <c:v>796</c:v>
                </c:pt>
                <c:pt idx="12">
                  <c:v>851</c:v>
                </c:pt>
                <c:pt idx="13">
                  <c:v>990</c:v>
                </c:pt>
                <c:pt idx="14">
                  <c:v>1241</c:v>
                </c:pt>
                <c:pt idx="15">
                  <c:v>1315</c:v>
                </c:pt>
                <c:pt idx="16">
                  <c:v>1427</c:v>
                </c:pt>
                <c:pt idx="17">
                  <c:v>1460</c:v>
                </c:pt>
                <c:pt idx="18">
                  <c:v>1462</c:v>
                </c:pt>
                <c:pt idx="19">
                  <c:v>1532</c:v>
                </c:pt>
                <c:pt idx="20">
                  <c:v>1567</c:v>
                </c:pt>
                <c:pt idx="21">
                  <c:v>1651</c:v>
                </c:pt>
                <c:pt idx="22">
                  <c:v>1918</c:v>
                </c:pt>
                <c:pt idx="23">
                  <c:v>1990</c:v>
                </c:pt>
                <c:pt idx="24">
                  <c:v>2592</c:v>
                </c:pt>
                <c:pt idx="25">
                  <c:v>2904</c:v>
                </c:pt>
                <c:pt idx="26">
                  <c:v>3239</c:v>
                </c:pt>
                <c:pt idx="27">
                  <c:v>3319</c:v>
                </c:pt>
                <c:pt idx="28">
                  <c:v>4022</c:v>
                </c:pt>
                <c:pt idx="29">
                  <c:v>8129</c:v>
                </c:pt>
                <c:pt idx="30">
                  <c:v>9189</c:v>
                </c:pt>
                <c:pt idx="31">
                  <c:v>10724</c:v>
                </c:pt>
                <c:pt idx="32">
                  <c:v>11905</c:v>
                </c:pt>
                <c:pt idx="33">
                  <c:v>17400</c:v>
                </c:pt>
                <c:pt idx="34">
                  <c:v>20755</c:v>
                </c:pt>
                <c:pt idx="35">
                  <c:v>23079</c:v>
                </c:pt>
                <c:pt idx="36">
                  <c:v>27180</c:v>
                </c:pt>
                <c:pt idx="37">
                  <c:v>30403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A-3F45-9AC5-D598C53ECC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59802336"/>
        <c:axId val="1659856288"/>
      </c:barChart>
      <c:catAx>
        <c:axId val="165980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59856288"/>
        <c:crosses val="autoZero"/>
        <c:auto val="1"/>
        <c:lblAlgn val="ctr"/>
        <c:lblOffset val="100"/>
        <c:noMultiLvlLbl val="0"/>
      </c:catAx>
      <c:valAx>
        <c:axId val="1659856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5980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232833</xdr:rowOff>
    </xdr:from>
    <xdr:to>
      <xdr:col>2</xdr:col>
      <xdr:colOff>776393</xdr:colOff>
      <xdr:row>0</xdr:row>
      <xdr:rowOff>1030817</xdr:rowOff>
    </xdr:to>
    <xdr:pic>
      <xdr:nvPicPr>
        <xdr:cNvPr id="2" name="Bild 1" descr="rz_logo_kgast_p7530_neu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750" y="232833"/>
          <a:ext cx="2232660" cy="7979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158750</xdr:colOff>
      <xdr:row>10</xdr:row>
      <xdr:rowOff>114300</xdr:rowOff>
    </xdr:from>
    <xdr:to>
      <xdr:col>15</xdr:col>
      <xdr:colOff>279400</xdr:colOff>
      <xdr:row>23</xdr:row>
      <xdr:rowOff>12700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F0081451-481C-9425-B5F9-4D17D29D28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95250</xdr:colOff>
      <xdr:row>24</xdr:row>
      <xdr:rowOff>57150</xdr:rowOff>
    </xdr:from>
    <xdr:to>
      <xdr:col>15</xdr:col>
      <xdr:colOff>279400</xdr:colOff>
      <xdr:row>37</xdr:row>
      <xdr:rowOff>158750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E65D9EB6-B731-3BC3-A72B-99F5E9BD73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133350</xdr:colOff>
      <xdr:row>38</xdr:row>
      <xdr:rowOff>133350</xdr:rowOff>
    </xdr:from>
    <xdr:to>
      <xdr:col>15</xdr:col>
      <xdr:colOff>292100</xdr:colOff>
      <xdr:row>52</xdr:row>
      <xdr:rowOff>19050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B8AE75AC-D96B-08DA-178C-9D71B185AF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4"/>
  <sheetViews>
    <sheetView tabSelected="1" workbookViewId="0">
      <selection activeCell="P3" sqref="P3"/>
    </sheetView>
  </sheetViews>
  <sheetFormatPr baseColWidth="10" defaultColWidth="11.5" defaultRowHeight="15" x14ac:dyDescent="0.2"/>
  <cols>
    <col min="1" max="1" width="4" customWidth="1"/>
    <col min="2" max="2" width="15.5" customWidth="1"/>
    <col min="3" max="3" width="16.83203125" customWidth="1"/>
    <col min="4" max="5" width="12.6640625" customWidth="1"/>
    <col min="6" max="6" width="7.33203125" customWidth="1"/>
    <col min="7" max="12" width="0" hidden="1" customWidth="1"/>
  </cols>
  <sheetData>
    <row r="1" spans="1:17" ht="100" customHeight="1" x14ac:dyDescent="0.2"/>
    <row r="2" spans="1:17" ht="18" x14ac:dyDescent="0.2">
      <c r="A2" s="2" t="s">
        <v>66</v>
      </c>
    </row>
    <row r="3" spans="1:17" ht="19" thickBot="1" x14ac:dyDescent="0.25">
      <c r="A3" s="2"/>
    </row>
    <row r="4" spans="1:17" ht="23" customHeight="1" x14ac:dyDescent="0.2">
      <c r="A4" s="47"/>
      <c r="B4" s="56" t="s">
        <v>0</v>
      </c>
      <c r="C4" s="45" t="s">
        <v>1</v>
      </c>
      <c r="D4" s="5">
        <v>10000</v>
      </c>
      <c r="E4" s="69" t="s">
        <v>59</v>
      </c>
      <c r="F4" s="29">
        <f>G53</f>
        <v>16</v>
      </c>
      <c r="M4" s="54">
        <v>1</v>
      </c>
      <c r="N4" s="55" cm="1">
        <f t="array" ref="N4:N9">D4:D9</f>
        <v>10000</v>
      </c>
    </row>
    <row r="5" spans="1:17" x14ac:dyDescent="0.2">
      <c r="A5" s="48"/>
      <c r="B5" s="57"/>
      <c r="C5" s="49" t="s">
        <v>2</v>
      </c>
      <c r="D5" s="7">
        <v>15000</v>
      </c>
      <c r="E5" s="70" t="s">
        <v>60</v>
      </c>
      <c r="F5" s="29">
        <f>H53</f>
        <v>15</v>
      </c>
      <c r="M5" s="54">
        <v>5</v>
      </c>
      <c r="N5" s="54">
        <v>15000</v>
      </c>
    </row>
    <row r="6" spans="1:17" x14ac:dyDescent="0.2">
      <c r="A6" s="38"/>
      <c r="B6" s="57"/>
      <c r="C6" s="49" t="s">
        <v>3</v>
      </c>
      <c r="D6" s="7">
        <v>20000</v>
      </c>
      <c r="E6" s="50" t="s">
        <v>61</v>
      </c>
      <c r="F6" s="29">
        <f>I53</f>
        <v>2</v>
      </c>
      <c r="M6" s="54">
        <v>10</v>
      </c>
      <c r="N6" s="54">
        <v>20000</v>
      </c>
    </row>
    <row r="7" spans="1:17" x14ac:dyDescent="0.2">
      <c r="A7" s="38"/>
      <c r="B7" s="57"/>
      <c r="C7" s="51" t="s">
        <v>4</v>
      </c>
      <c r="D7" s="7">
        <v>25000</v>
      </c>
      <c r="E7" s="71" t="s">
        <v>62</v>
      </c>
      <c r="F7" s="29">
        <f>J53</f>
        <v>2</v>
      </c>
      <c r="M7" s="54">
        <v>15</v>
      </c>
      <c r="N7" s="54">
        <v>25000</v>
      </c>
    </row>
    <row r="8" spans="1:17" x14ac:dyDescent="0.2">
      <c r="A8" s="38"/>
      <c r="B8" s="57"/>
      <c r="C8" s="51" t="s">
        <v>5</v>
      </c>
      <c r="D8" s="7">
        <v>30000</v>
      </c>
      <c r="E8" s="72" t="s">
        <v>63</v>
      </c>
      <c r="F8" s="29">
        <f>K53</f>
        <v>1</v>
      </c>
      <c r="M8" s="54">
        <v>20</v>
      </c>
      <c r="N8" s="54">
        <v>30000</v>
      </c>
    </row>
    <row r="9" spans="1:17" ht="16" thickBot="1" x14ac:dyDescent="0.25">
      <c r="A9" s="52"/>
      <c r="B9" s="58"/>
      <c r="C9" s="46" t="s">
        <v>6</v>
      </c>
      <c r="D9" s="8">
        <v>35000</v>
      </c>
      <c r="E9" s="53" t="s">
        <v>64</v>
      </c>
      <c r="F9" s="29">
        <f>L53</f>
        <v>4</v>
      </c>
      <c r="M9" s="54">
        <v>25</v>
      </c>
      <c r="N9" s="54">
        <v>35000</v>
      </c>
    </row>
    <row r="10" spans="1:17" ht="16" thickBot="1" x14ac:dyDescent="0.25">
      <c r="B10" s="3"/>
      <c r="C10" s="3"/>
      <c r="D10" s="4"/>
      <c r="E10" s="35" t="s">
        <v>65</v>
      </c>
      <c r="F10" s="28">
        <f>SUM(F4:F9)</f>
        <v>40</v>
      </c>
    </row>
    <row r="11" spans="1:17" ht="34" customHeight="1" x14ac:dyDescent="0.2">
      <c r="A11" s="36" t="s">
        <v>58</v>
      </c>
      <c r="B11" s="17" t="s">
        <v>39</v>
      </c>
      <c r="C11" s="15" t="s">
        <v>49</v>
      </c>
      <c r="D11" s="16" t="s">
        <v>40</v>
      </c>
      <c r="E11" s="16" t="s">
        <v>38</v>
      </c>
      <c r="F11" s="30"/>
      <c r="G11" t="s">
        <v>52</v>
      </c>
      <c r="H11" t="s">
        <v>53</v>
      </c>
      <c r="I11" t="s">
        <v>54</v>
      </c>
      <c r="J11" t="s">
        <v>55</v>
      </c>
      <c r="K11" t="s">
        <v>56</v>
      </c>
      <c r="L11" t="s">
        <v>57</v>
      </c>
      <c r="Q11" s="61" t="s">
        <v>67</v>
      </c>
    </row>
    <row r="12" spans="1:17" s="18" customFormat="1" ht="18" customHeight="1" thickBot="1" x14ac:dyDescent="0.25">
      <c r="A12" s="37"/>
      <c r="B12" s="19"/>
      <c r="C12" s="20" t="s">
        <v>37</v>
      </c>
      <c r="D12" s="21">
        <v>1</v>
      </c>
      <c r="E12" s="22">
        <v>0.9</v>
      </c>
      <c r="F12" s="31"/>
      <c r="Q12" s="62"/>
    </row>
    <row r="13" spans="1:17" ht="16" x14ac:dyDescent="0.2">
      <c r="A13" s="38">
        <v>1</v>
      </c>
      <c r="B13" s="6" t="s">
        <v>7</v>
      </c>
      <c r="C13" s="11">
        <v>479</v>
      </c>
      <c r="D13" s="10">
        <v>10000</v>
      </c>
      <c r="E13" s="10">
        <f>D13*$E$12</f>
        <v>9000</v>
      </c>
      <c r="F13" s="32"/>
      <c r="G13">
        <f>IF(D13=10000,1)</f>
        <v>1</v>
      </c>
      <c r="H13" t="b">
        <f>IF($D13=15000,2)</f>
        <v>0</v>
      </c>
      <c r="I13" t="b">
        <f>IF($D13=20000,3)</f>
        <v>0</v>
      </c>
      <c r="J13" t="b">
        <f>IF($D13=25000,4)</f>
        <v>0</v>
      </c>
      <c r="K13" t="b">
        <f>IF($D13=30000,5)</f>
        <v>0</v>
      </c>
      <c r="L13" t="b">
        <f>IF($D13=35000,6)</f>
        <v>0</v>
      </c>
      <c r="Q13" s="63">
        <v>49</v>
      </c>
    </row>
    <row r="14" spans="1:17" ht="16" x14ac:dyDescent="0.2">
      <c r="A14" s="38">
        <v>2</v>
      </c>
      <c r="B14" s="6" t="s">
        <v>8</v>
      </c>
      <c r="C14" s="11">
        <v>3319</v>
      </c>
      <c r="D14" s="10">
        <v>15000</v>
      </c>
      <c r="E14" s="10">
        <f t="shared" ref="E14:E52" si="0">D14*$E$12</f>
        <v>13500</v>
      </c>
      <c r="F14" s="32"/>
      <c r="G14" t="b">
        <f t="shared" ref="G14:G52" si="1">IF(D14=10000,1)</f>
        <v>0</v>
      </c>
      <c r="H14">
        <f>IF($D14=15000,2)</f>
        <v>2</v>
      </c>
      <c r="I14" t="b">
        <f t="shared" ref="I14:I52" si="2">IF($D14=20000,3)</f>
        <v>0</v>
      </c>
      <c r="J14" t="b">
        <f t="shared" ref="J14:J52" si="3">IF($D14=25000,4)</f>
        <v>0</v>
      </c>
      <c r="K14" t="b">
        <f t="shared" ref="K14:K52" si="4">IF($D14=30000,5)</f>
        <v>0</v>
      </c>
      <c r="L14" t="b">
        <f t="shared" ref="L14:L52" si="5">IF($D14=35000,6)</f>
        <v>0</v>
      </c>
      <c r="Q14" s="63">
        <v>133</v>
      </c>
    </row>
    <row r="15" spans="1:17" ht="16" x14ac:dyDescent="0.2">
      <c r="A15" s="38">
        <v>3</v>
      </c>
      <c r="B15" s="6" t="s">
        <v>9</v>
      </c>
      <c r="C15" s="11">
        <v>990</v>
      </c>
      <c r="D15" s="10">
        <v>10000</v>
      </c>
      <c r="E15" s="10">
        <f t="shared" si="0"/>
        <v>9000</v>
      </c>
      <c r="F15" s="32"/>
      <c r="G15">
        <f t="shared" si="1"/>
        <v>1</v>
      </c>
      <c r="H15" t="b">
        <f t="shared" ref="H15:H52" si="6">IF($D15=15000,2)</f>
        <v>0</v>
      </c>
      <c r="I15" t="b">
        <f t="shared" si="2"/>
        <v>0</v>
      </c>
      <c r="J15" t="b">
        <f t="shared" si="3"/>
        <v>0</v>
      </c>
      <c r="K15" t="b">
        <f t="shared" si="4"/>
        <v>0</v>
      </c>
      <c r="L15" t="b">
        <f t="shared" si="5"/>
        <v>0</v>
      </c>
      <c r="Q15" s="63">
        <v>181</v>
      </c>
    </row>
    <row r="16" spans="1:17" ht="16" x14ac:dyDescent="0.2">
      <c r="A16" s="38">
        <v>4</v>
      </c>
      <c r="B16" s="6" t="s">
        <v>10</v>
      </c>
      <c r="C16" s="11">
        <v>2904</v>
      </c>
      <c r="D16" s="10">
        <v>15000</v>
      </c>
      <c r="E16" s="10">
        <f t="shared" si="0"/>
        <v>13500</v>
      </c>
      <c r="F16" s="32"/>
      <c r="G16" t="b">
        <f t="shared" si="1"/>
        <v>0</v>
      </c>
      <c r="H16">
        <f t="shared" si="6"/>
        <v>2</v>
      </c>
      <c r="I16" t="b">
        <f t="shared" si="2"/>
        <v>0</v>
      </c>
      <c r="J16" t="b">
        <f t="shared" si="3"/>
        <v>0</v>
      </c>
      <c r="K16" t="b">
        <f t="shared" si="4"/>
        <v>0</v>
      </c>
      <c r="L16" t="b">
        <f t="shared" si="5"/>
        <v>0</v>
      </c>
      <c r="Q16" s="63">
        <v>183</v>
      </c>
    </row>
    <row r="17" spans="1:17" ht="16" x14ac:dyDescent="0.2">
      <c r="A17" s="38">
        <v>5</v>
      </c>
      <c r="B17" s="6" t="s">
        <v>11</v>
      </c>
      <c r="C17" s="11">
        <v>11905</v>
      </c>
      <c r="D17" s="10">
        <v>25000</v>
      </c>
      <c r="E17" s="10">
        <f t="shared" si="0"/>
        <v>22500</v>
      </c>
      <c r="F17" s="32"/>
      <c r="G17" t="b">
        <f t="shared" si="1"/>
        <v>0</v>
      </c>
      <c r="H17" t="b">
        <f t="shared" si="6"/>
        <v>0</v>
      </c>
      <c r="I17" t="b">
        <f t="shared" si="2"/>
        <v>0</v>
      </c>
      <c r="J17">
        <f t="shared" si="3"/>
        <v>4</v>
      </c>
      <c r="K17" t="b">
        <f t="shared" si="4"/>
        <v>0</v>
      </c>
      <c r="L17" t="b">
        <f t="shared" si="5"/>
        <v>0</v>
      </c>
      <c r="Q17" s="63">
        <v>242</v>
      </c>
    </row>
    <row r="18" spans="1:17" ht="16" x14ac:dyDescent="0.2">
      <c r="A18" s="38">
        <v>6</v>
      </c>
      <c r="B18" s="6" t="s">
        <v>41</v>
      </c>
      <c r="C18" s="11">
        <v>685</v>
      </c>
      <c r="D18" s="10">
        <v>10000</v>
      </c>
      <c r="E18" s="10">
        <f t="shared" ref="E18" si="7">D18*$E$12</f>
        <v>9000</v>
      </c>
      <c r="F18" s="32"/>
      <c r="G18">
        <f t="shared" si="1"/>
        <v>1</v>
      </c>
      <c r="H18" t="b">
        <f t="shared" si="6"/>
        <v>0</v>
      </c>
      <c r="I18" t="b">
        <f t="shared" si="2"/>
        <v>0</v>
      </c>
      <c r="J18" t="b">
        <f t="shared" si="3"/>
        <v>0</v>
      </c>
      <c r="K18" t="b">
        <f t="shared" si="4"/>
        <v>0</v>
      </c>
      <c r="L18" t="b">
        <f t="shared" si="5"/>
        <v>0</v>
      </c>
      <c r="Q18" s="63">
        <v>470</v>
      </c>
    </row>
    <row r="19" spans="1:17" ht="16" x14ac:dyDescent="0.2">
      <c r="A19" s="38">
        <v>7</v>
      </c>
      <c r="B19" s="6" t="s">
        <v>12</v>
      </c>
      <c r="C19" s="11">
        <v>1241</v>
      </c>
      <c r="D19" s="10">
        <v>15000</v>
      </c>
      <c r="E19" s="10">
        <f t="shared" si="0"/>
        <v>13500</v>
      </c>
      <c r="F19" s="32"/>
      <c r="G19" t="b">
        <f t="shared" si="1"/>
        <v>0</v>
      </c>
      <c r="H19">
        <f t="shared" si="6"/>
        <v>2</v>
      </c>
      <c r="I19" t="b">
        <f t="shared" si="2"/>
        <v>0</v>
      </c>
      <c r="J19" t="b">
        <f t="shared" si="3"/>
        <v>0</v>
      </c>
      <c r="K19" t="b">
        <f t="shared" si="4"/>
        <v>0</v>
      </c>
      <c r="L19" t="b">
        <f t="shared" si="5"/>
        <v>0</v>
      </c>
      <c r="Q19" s="63">
        <v>479</v>
      </c>
    </row>
    <row r="20" spans="1:17" ht="16" x14ac:dyDescent="0.2">
      <c r="A20" s="38">
        <v>8</v>
      </c>
      <c r="B20" s="6" t="s">
        <v>43</v>
      </c>
      <c r="C20" s="11">
        <v>10724</v>
      </c>
      <c r="D20" s="10">
        <v>25000</v>
      </c>
      <c r="E20" s="10">
        <f t="shared" si="0"/>
        <v>22500</v>
      </c>
      <c r="F20" s="32"/>
      <c r="G20" t="b">
        <f t="shared" si="1"/>
        <v>0</v>
      </c>
      <c r="H20" t="b">
        <f t="shared" si="6"/>
        <v>0</v>
      </c>
      <c r="I20" t="b">
        <f t="shared" si="2"/>
        <v>0</v>
      </c>
      <c r="J20">
        <f t="shared" si="3"/>
        <v>4</v>
      </c>
      <c r="K20" t="b">
        <f t="shared" si="4"/>
        <v>0</v>
      </c>
      <c r="L20" t="b">
        <f t="shared" si="5"/>
        <v>0</v>
      </c>
      <c r="Q20" s="63">
        <v>680</v>
      </c>
    </row>
    <row r="21" spans="1:17" ht="16" x14ac:dyDescent="0.2">
      <c r="A21" s="38">
        <v>9</v>
      </c>
      <c r="B21" s="6" t="s">
        <v>44</v>
      </c>
      <c r="C21" s="11">
        <v>1532</v>
      </c>
      <c r="D21" s="10">
        <v>15000</v>
      </c>
      <c r="E21" s="10">
        <f t="shared" si="0"/>
        <v>13500</v>
      </c>
      <c r="F21" s="32"/>
      <c r="G21" t="b">
        <f t="shared" si="1"/>
        <v>0</v>
      </c>
      <c r="H21">
        <f t="shared" si="6"/>
        <v>2</v>
      </c>
      <c r="I21" t="b">
        <f t="shared" si="2"/>
        <v>0</v>
      </c>
      <c r="J21" t="b">
        <f t="shared" si="3"/>
        <v>0</v>
      </c>
      <c r="K21" t="b">
        <f t="shared" si="4"/>
        <v>0</v>
      </c>
      <c r="L21" t="b">
        <f t="shared" si="5"/>
        <v>0</v>
      </c>
      <c r="Q21" s="63">
        <v>685</v>
      </c>
    </row>
    <row r="22" spans="1:17" ht="16" x14ac:dyDescent="0.2">
      <c r="A22" s="38">
        <v>10</v>
      </c>
      <c r="B22" s="6" t="s">
        <v>13</v>
      </c>
      <c r="C22" s="11">
        <v>1990</v>
      </c>
      <c r="D22" s="10">
        <v>15000</v>
      </c>
      <c r="E22" s="10">
        <f t="shared" si="0"/>
        <v>13500</v>
      </c>
      <c r="F22" s="32"/>
      <c r="G22" t="b">
        <f t="shared" si="1"/>
        <v>0</v>
      </c>
      <c r="H22">
        <f t="shared" si="6"/>
        <v>2</v>
      </c>
      <c r="I22" t="b">
        <f t="shared" si="2"/>
        <v>0</v>
      </c>
      <c r="J22" t="b">
        <f t="shared" si="3"/>
        <v>0</v>
      </c>
      <c r="K22" t="b">
        <f t="shared" si="4"/>
        <v>0</v>
      </c>
      <c r="L22" t="b">
        <f t="shared" si="5"/>
        <v>0</v>
      </c>
      <c r="Q22" s="63">
        <v>741</v>
      </c>
    </row>
    <row r="23" spans="1:17" ht="16" x14ac:dyDescent="0.2">
      <c r="A23" s="38">
        <v>11</v>
      </c>
      <c r="B23" s="6" t="s">
        <v>14</v>
      </c>
      <c r="C23" s="11">
        <v>27180</v>
      </c>
      <c r="D23" s="10">
        <v>35000</v>
      </c>
      <c r="E23" s="10">
        <f t="shared" si="0"/>
        <v>31500</v>
      </c>
      <c r="F23" s="32"/>
      <c r="G23" t="b">
        <f t="shared" si="1"/>
        <v>0</v>
      </c>
      <c r="H23" t="b">
        <f t="shared" si="6"/>
        <v>0</v>
      </c>
      <c r="I23" t="b">
        <f t="shared" si="2"/>
        <v>0</v>
      </c>
      <c r="J23" t="b">
        <f t="shared" si="3"/>
        <v>0</v>
      </c>
      <c r="K23" t="b">
        <f t="shared" si="4"/>
        <v>0</v>
      </c>
      <c r="L23">
        <f t="shared" si="5"/>
        <v>6</v>
      </c>
      <c r="Q23" s="63">
        <v>787</v>
      </c>
    </row>
    <row r="24" spans="1:17" ht="16" x14ac:dyDescent="0.2">
      <c r="A24" s="38">
        <v>12</v>
      </c>
      <c r="B24" s="6" t="s">
        <v>15</v>
      </c>
      <c r="C24" s="11">
        <v>680</v>
      </c>
      <c r="D24" s="10">
        <v>10000</v>
      </c>
      <c r="E24" s="10">
        <f t="shared" si="0"/>
        <v>9000</v>
      </c>
      <c r="F24" s="32"/>
      <c r="G24">
        <f t="shared" si="1"/>
        <v>1</v>
      </c>
      <c r="H24" t="b">
        <f t="shared" si="6"/>
        <v>0</v>
      </c>
      <c r="I24" t="b">
        <f t="shared" si="2"/>
        <v>0</v>
      </c>
      <c r="J24" t="b">
        <f t="shared" si="3"/>
        <v>0</v>
      </c>
      <c r="K24" t="b">
        <f t="shared" si="4"/>
        <v>0</v>
      </c>
      <c r="L24" t="b">
        <f t="shared" si="5"/>
        <v>0</v>
      </c>
      <c r="Q24" s="63">
        <v>796</v>
      </c>
    </row>
    <row r="25" spans="1:17" ht="16" x14ac:dyDescent="0.2">
      <c r="A25" s="38">
        <v>13</v>
      </c>
      <c r="B25" s="6" t="s">
        <v>16</v>
      </c>
      <c r="C25" s="11">
        <v>1918</v>
      </c>
      <c r="D25" s="10">
        <v>15000</v>
      </c>
      <c r="E25" s="10">
        <f t="shared" si="0"/>
        <v>13500</v>
      </c>
      <c r="F25" s="32"/>
      <c r="G25" t="b">
        <f t="shared" si="1"/>
        <v>0</v>
      </c>
      <c r="H25">
        <f t="shared" si="6"/>
        <v>2</v>
      </c>
      <c r="I25" t="b">
        <f t="shared" si="2"/>
        <v>0</v>
      </c>
      <c r="J25" t="b">
        <f t="shared" si="3"/>
        <v>0</v>
      </c>
      <c r="K25" t="b">
        <f t="shared" si="4"/>
        <v>0</v>
      </c>
      <c r="L25" t="b">
        <f t="shared" si="5"/>
        <v>0</v>
      </c>
      <c r="Q25" s="63">
        <v>851</v>
      </c>
    </row>
    <row r="26" spans="1:17" ht="16" x14ac:dyDescent="0.2">
      <c r="A26" s="38">
        <v>14</v>
      </c>
      <c r="B26" s="6" t="s">
        <v>42</v>
      </c>
      <c r="C26" s="11">
        <v>741</v>
      </c>
      <c r="D26" s="10">
        <v>10000</v>
      </c>
      <c r="E26" s="10">
        <f t="shared" si="0"/>
        <v>9000</v>
      </c>
      <c r="F26" s="32"/>
      <c r="G26">
        <f t="shared" si="1"/>
        <v>1</v>
      </c>
      <c r="H26" t="b">
        <f t="shared" si="6"/>
        <v>0</v>
      </c>
      <c r="I26" t="b">
        <f t="shared" si="2"/>
        <v>0</v>
      </c>
      <c r="J26" t="b">
        <f t="shared" si="3"/>
        <v>0</v>
      </c>
      <c r="K26" t="b">
        <f t="shared" si="4"/>
        <v>0</v>
      </c>
      <c r="L26" t="b">
        <f t="shared" si="5"/>
        <v>0</v>
      </c>
      <c r="Q26" s="63">
        <v>990</v>
      </c>
    </row>
    <row r="27" spans="1:17" ht="16" x14ac:dyDescent="0.2">
      <c r="A27" s="38">
        <v>15</v>
      </c>
      <c r="B27" s="6" t="s">
        <v>17</v>
      </c>
      <c r="C27" s="11">
        <v>470</v>
      </c>
      <c r="D27" s="10">
        <v>10000</v>
      </c>
      <c r="E27" s="10">
        <f t="shared" si="0"/>
        <v>9000</v>
      </c>
      <c r="F27" s="32"/>
      <c r="G27">
        <f t="shared" si="1"/>
        <v>1</v>
      </c>
      <c r="H27" t="b">
        <f t="shared" si="6"/>
        <v>0</v>
      </c>
      <c r="I27" t="b">
        <f t="shared" si="2"/>
        <v>0</v>
      </c>
      <c r="J27" t="b">
        <f t="shared" si="3"/>
        <v>0</v>
      </c>
      <c r="K27" t="b">
        <f t="shared" si="4"/>
        <v>0</v>
      </c>
      <c r="L27" t="b">
        <f t="shared" si="5"/>
        <v>0</v>
      </c>
      <c r="Q27" s="64">
        <v>1241</v>
      </c>
    </row>
    <row r="28" spans="1:17" ht="16" x14ac:dyDescent="0.2">
      <c r="A28" s="38">
        <v>16</v>
      </c>
      <c r="B28" s="6" t="s">
        <v>18</v>
      </c>
      <c r="C28" s="11">
        <v>2592</v>
      </c>
      <c r="D28" s="10">
        <v>15000</v>
      </c>
      <c r="E28" s="10">
        <f t="shared" si="0"/>
        <v>13500</v>
      </c>
      <c r="F28" s="32"/>
      <c r="G28" t="b">
        <f t="shared" si="1"/>
        <v>0</v>
      </c>
      <c r="H28">
        <f t="shared" si="6"/>
        <v>2</v>
      </c>
      <c r="I28" t="b">
        <f t="shared" si="2"/>
        <v>0</v>
      </c>
      <c r="J28" t="b">
        <f t="shared" si="3"/>
        <v>0</v>
      </c>
      <c r="K28" t="b">
        <f t="shared" si="4"/>
        <v>0</v>
      </c>
      <c r="L28" t="b">
        <f t="shared" si="5"/>
        <v>0</v>
      </c>
      <c r="Q28" s="64">
        <v>1315</v>
      </c>
    </row>
    <row r="29" spans="1:17" ht="16" x14ac:dyDescent="0.2">
      <c r="A29" s="38">
        <v>17</v>
      </c>
      <c r="B29" s="6" t="s">
        <v>19</v>
      </c>
      <c r="C29" s="11">
        <v>1460</v>
      </c>
      <c r="D29" s="10">
        <v>15000</v>
      </c>
      <c r="E29" s="10">
        <f t="shared" si="0"/>
        <v>13500</v>
      </c>
      <c r="F29" s="32"/>
      <c r="G29" t="b">
        <f t="shared" si="1"/>
        <v>0</v>
      </c>
      <c r="H29">
        <f t="shared" si="6"/>
        <v>2</v>
      </c>
      <c r="I29" t="b">
        <f t="shared" si="2"/>
        <v>0</v>
      </c>
      <c r="J29" t="b">
        <f t="shared" si="3"/>
        <v>0</v>
      </c>
      <c r="K29" t="b">
        <f t="shared" si="4"/>
        <v>0</v>
      </c>
      <c r="L29" t="b">
        <f t="shared" si="5"/>
        <v>0</v>
      </c>
      <c r="Q29" s="64">
        <v>1427</v>
      </c>
    </row>
    <row r="30" spans="1:17" ht="16" x14ac:dyDescent="0.2">
      <c r="A30" s="38">
        <v>18</v>
      </c>
      <c r="B30" s="6" t="s">
        <v>20</v>
      </c>
      <c r="C30" s="11">
        <v>9189</v>
      </c>
      <c r="D30" s="10">
        <v>20000</v>
      </c>
      <c r="E30" s="10">
        <f t="shared" si="0"/>
        <v>18000</v>
      </c>
      <c r="F30" s="32"/>
      <c r="G30" t="b">
        <f t="shared" si="1"/>
        <v>0</v>
      </c>
      <c r="H30" t="b">
        <f t="shared" si="6"/>
        <v>0</v>
      </c>
      <c r="I30">
        <f t="shared" si="2"/>
        <v>3</v>
      </c>
      <c r="J30" t="b">
        <f t="shared" si="3"/>
        <v>0</v>
      </c>
      <c r="K30" t="b">
        <f t="shared" si="4"/>
        <v>0</v>
      </c>
      <c r="L30" t="b">
        <f t="shared" si="5"/>
        <v>0</v>
      </c>
      <c r="Q30" s="64">
        <v>1460</v>
      </c>
    </row>
    <row r="31" spans="1:17" ht="16" x14ac:dyDescent="0.2">
      <c r="A31" s="38">
        <v>19</v>
      </c>
      <c r="B31" s="6" t="s">
        <v>21</v>
      </c>
      <c r="C31" s="11">
        <v>1651</v>
      </c>
      <c r="D31" s="10">
        <v>15000</v>
      </c>
      <c r="E31" s="10">
        <f t="shared" si="0"/>
        <v>13500</v>
      </c>
      <c r="F31" s="32"/>
      <c r="G31" t="b">
        <f t="shared" si="1"/>
        <v>0</v>
      </c>
      <c r="H31">
        <f t="shared" si="6"/>
        <v>2</v>
      </c>
      <c r="I31" t="b">
        <f t="shared" si="2"/>
        <v>0</v>
      </c>
      <c r="J31" t="b">
        <f t="shared" si="3"/>
        <v>0</v>
      </c>
      <c r="K31" t="b">
        <f t="shared" si="4"/>
        <v>0</v>
      </c>
      <c r="L31" t="b">
        <f t="shared" si="5"/>
        <v>0</v>
      </c>
      <c r="Q31" s="64">
        <v>1462</v>
      </c>
    </row>
    <row r="32" spans="1:17" ht="16" x14ac:dyDescent="0.2">
      <c r="A32" s="38">
        <v>20</v>
      </c>
      <c r="B32" s="6" t="s">
        <v>22</v>
      </c>
      <c r="C32" s="11">
        <v>1315</v>
      </c>
      <c r="D32" s="10">
        <v>15000</v>
      </c>
      <c r="E32" s="10">
        <f t="shared" si="0"/>
        <v>13500</v>
      </c>
      <c r="F32" s="32"/>
      <c r="G32" t="b">
        <f t="shared" si="1"/>
        <v>0</v>
      </c>
      <c r="H32">
        <f t="shared" si="6"/>
        <v>2</v>
      </c>
      <c r="I32" t="b">
        <f t="shared" si="2"/>
        <v>0</v>
      </c>
      <c r="J32" t="b">
        <f t="shared" si="3"/>
        <v>0</v>
      </c>
      <c r="K32" t="b">
        <f t="shared" si="4"/>
        <v>0</v>
      </c>
      <c r="L32" t="b">
        <f t="shared" si="5"/>
        <v>0</v>
      </c>
      <c r="Q32" s="64">
        <v>1532</v>
      </c>
    </row>
    <row r="33" spans="1:17" ht="16" x14ac:dyDescent="0.2">
      <c r="A33" s="38">
        <v>21</v>
      </c>
      <c r="B33" s="6" t="s">
        <v>23</v>
      </c>
      <c r="C33" s="11">
        <v>3239</v>
      </c>
      <c r="D33" s="10">
        <v>15000</v>
      </c>
      <c r="E33" s="10">
        <f t="shared" si="0"/>
        <v>13500</v>
      </c>
      <c r="F33" s="32"/>
      <c r="G33" t="b">
        <f t="shared" si="1"/>
        <v>0</v>
      </c>
      <c r="H33">
        <f t="shared" si="6"/>
        <v>2</v>
      </c>
      <c r="I33" t="b">
        <f t="shared" si="2"/>
        <v>0</v>
      </c>
      <c r="J33" t="b">
        <f t="shared" si="3"/>
        <v>0</v>
      </c>
      <c r="K33" t="b">
        <f t="shared" si="4"/>
        <v>0</v>
      </c>
      <c r="L33" t="b">
        <f t="shared" si="5"/>
        <v>0</v>
      </c>
      <c r="Q33" s="64">
        <v>1567</v>
      </c>
    </row>
    <row r="34" spans="1:17" ht="16" x14ac:dyDescent="0.2">
      <c r="A34" s="38">
        <v>22</v>
      </c>
      <c r="B34" s="6" t="s">
        <v>24</v>
      </c>
      <c r="C34" s="11">
        <v>787</v>
      </c>
      <c r="D34" s="10">
        <v>10000</v>
      </c>
      <c r="E34" s="10">
        <f t="shared" si="0"/>
        <v>9000</v>
      </c>
      <c r="F34" s="32"/>
      <c r="G34">
        <f t="shared" si="1"/>
        <v>1</v>
      </c>
      <c r="H34" t="b">
        <f t="shared" si="6"/>
        <v>0</v>
      </c>
      <c r="I34" t="b">
        <f t="shared" si="2"/>
        <v>0</v>
      </c>
      <c r="J34" t="b">
        <f t="shared" si="3"/>
        <v>0</v>
      </c>
      <c r="K34" t="b">
        <f t="shared" si="4"/>
        <v>0</v>
      </c>
      <c r="L34" t="b">
        <f t="shared" si="5"/>
        <v>0</v>
      </c>
      <c r="Q34" s="64">
        <v>1651</v>
      </c>
    </row>
    <row r="35" spans="1:17" ht="16" x14ac:dyDescent="0.2">
      <c r="A35" s="38">
        <v>23</v>
      </c>
      <c r="B35" s="25" t="s">
        <v>51</v>
      </c>
      <c r="C35" s="26"/>
      <c r="D35" s="27">
        <v>10000</v>
      </c>
      <c r="E35" s="27">
        <f>D35*$E$12/12*10</f>
        <v>7500</v>
      </c>
      <c r="F35" s="33"/>
      <c r="G35">
        <f t="shared" si="1"/>
        <v>1</v>
      </c>
      <c r="H35" t="b">
        <f t="shared" si="6"/>
        <v>0</v>
      </c>
      <c r="I35" t="b">
        <f t="shared" si="2"/>
        <v>0</v>
      </c>
      <c r="J35" t="b">
        <f t="shared" si="3"/>
        <v>0</v>
      </c>
      <c r="K35" t="b">
        <f t="shared" si="4"/>
        <v>0</v>
      </c>
      <c r="L35" t="b">
        <f t="shared" si="5"/>
        <v>0</v>
      </c>
      <c r="Q35" s="64">
        <v>1918</v>
      </c>
    </row>
    <row r="36" spans="1:17" ht="16" x14ac:dyDescent="0.2">
      <c r="A36" s="38">
        <v>24</v>
      </c>
      <c r="B36" s="6" t="s">
        <v>25</v>
      </c>
      <c r="C36" s="11">
        <v>242</v>
      </c>
      <c r="D36" s="10">
        <v>10000</v>
      </c>
      <c r="E36" s="10">
        <f t="shared" si="0"/>
        <v>9000</v>
      </c>
      <c r="F36" s="32"/>
      <c r="G36">
        <f t="shared" si="1"/>
        <v>1</v>
      </c>
      <c r="H36" t="b">
        <f t="shared" si="6"/>
        <v>0</v>
      </c>
      <c r="I36" t="b">
        <f t="shared" si="2"/>
        <v>0</v>
      </c>
      <c r="J36" t="b">
        <f t="shared" si="3"/>
        <v>0</v>
      </c>
      <c r="K36" t="b">
        <f t="shared" si="4"/>
        <v>0</v>
      </c>
      <c r="L36" t="b">
        <f t="shared" si="5"/>
        <v>0</v>
      </c>
      <c r="Q36" s="64">
        <v>1990</v>
      </c>
    </row>
    <row r="37" spans="1:17" ht="16" x14ac:dyDescent="0.2">
      <c r="A37" s="38">
        <v>25</v>
      </c>
      <c r="B37" s="6" t="s">
        <v>46</v>
      </c>
      <c r="C37" s="11">
        <v>133</v>
      </c>
      <c r="D37" s="10">
        <v>10000</v>
      </c>
      <c r="E37" s="10">
        <f t="shared" si="0"/>
        <v>9000</v>
      </c>
      <c r="F37" s="32"/>
      <c r="G37">
        <f t="shared" si="1"/>
        <v>1</v>
      </c>
      <c r="H37" t="b">
        <f t="shared" si="6"/>
        <v>0</v>
      </c>
      <c r="I37" t="b">
        <f t="shared" si="2"/>
        <v>0</v>
      </c>
      <c r="J37" t="b">
        <f t="shared" si="3"/>
        <v>0</v>
      </c>
      <c r="K37" t="b">
        <f t="shared" si="4"/>
        <v>0</v>
      </c>
      <c r="L37" t="b">
        <f t="shared" si="5"/>
        <v>0</v>
      </c>
      <c r="Q37" s="64">
        <v>2592</v>
      </c>
    </row>
    <row r="38" spans="1:17" ht="16" x14ac:dyDescent="0.2">
      <c r="A38" s="38">
        <v>26</v>
      </c>
      <c r="B38" s="6" t="s">
        <v>26</v>
      </c>
      <c r="C38" s="11">
        <v>851</v>
      </c>
      <c r="D38" s="10">
        <v>10000</v>
      </c>
      <c r="E38" s="10">
        <f t="shared" si="0"/>
        <v>9000</v>
      </c>
      <c r="F38" s="32"/>
      <c r="G38">
        <f t="shared" si="1"/>
        <v>1</v>
      </c>
      <c r="H38" t="b">
        <f t="shared" si="6"/>
        <v>0</v>
      </c>
      <c r="I38" t="b">
        <f t="shared" si="2"/>
        <v>0</v>
      </c>
      <c r="J38" t="b">
        <f t="shared" si="3"/>
        <v>0</v>
      </c>
      <c r="K38" t="b">
        <f t="shared" si="4"/>
        <v>0</v>
      </c>
      <c r="L38" t="b">
        <f t="shared" si="5"/>
        <v>0</v>
      </c>
      <c r="Q38" s="64">
        <v>2904</v>
      </c>
    </row>
    <row r="39" spans="1:17" ht="16" x14ac:dyDescent="0.2">
      <c r="A39" s="38">
        <v>27</v>
      </c>
      <c r="B39" s="6" t="s">
        <v>27</v>
      </c>
      <c r="C39" s="11">
        <v>1567</v>
      </c>
      <c r="D39" s="10">
        <v>15000</v>
      </c>
      <c r="E39" s="10">
        <f t="shared" si="0"/>
        <v>13500</v>
      </c>
      <c r="F39" s="32"/>
      <c r="G39" t="b">
        <f t="shared" si="1"/>
        <v>0</v>
      </c>
      <c r="H39">
        <f t="shared" si="6"/>
        <v>2</v>
      </c>
      <c r="I39" t="b">
        <f t="shared" si="2"/>
        <v>0</v>
      </c>
      <c r="J39" t="b">
        <f t="shared" si="3"/>
        <v>0</v>
      </c>
      <c r="K39" t="b">
        <f t="shared" si="4"/>
        <v>0</v>
      </c>
      <c r="L39" t="b">
        <f t="shared" si="5"/>
        <v>0</v>
      </c>
      <c r="Q39" s="64">
        <v>3239</v>
      </c>
    </row>
    <row r="40" spans="1:17" ht="16" x14ac:dyDescent="0.2">
      <c r="A40" s="38">
        <v>28</v>
      </c>
      <c r="B40" s="6" t="s">
        <v>28</v>
      </c>
      <c r="C40" s="11">
        <v>4022</v>
      </c>
      <c r="D40" s="10">
        <v>15000</v>
      </c>
      <c r="E40" s="10">
        <f t="shared" si="0"/>
        <v>13500</v>
      </c>
      <c r="F40" s="32"/>
      <c r="G40" t="b">
        <f t="shared" si="1"/>
        <v>0</v>
      </c>
      <c r="H40">
        <f t="shared" si="6"/>
        <v>2</v>
      </c>
      <c r="I40" t="b">
        <f t="shared" si="2"/>
        <v>0</v>
      </c>
      <c r="J40" t="b">
        <f t="shared" si="3"/>
        <v>0</v>
      </c>
      <c r="K40" t="b">
        <f t="shared" si="4"/>
        <v>0</v>
      </c>
      <c r="L40" t="b">
        <f t="shared" si="5"/>
        <v>0</v>
      </c>
      <c r="Q40" s="64">
        <v>3319</v>
      </c>
    </row>
    <row r="41" spans="1:17" ht="16" x14ac:dyDescent="0.2">
      <c r="A41" s="38">
        <v>29</v>
      </c>
      <c r="B41" s="6" t="s">
        <v>29</v>
      </c>
      <c r="C41" s="11">
        <v>20755</v>
      </c>
      <c r="D41" s="10">
        <v>35000</v>
      </c>
      <c r="E41" s="10">
        <f t="shared" si="0"/>
        <v>31500</v>
      </c>
      <c r="F41" s="32"/>
      <c r="G41" t="b">
        <f t="shared" si="1"/>
        <v>0</v>
      </c>
      <c r="H41" t="b">
        <f t="shared" si="6"/>
        <v>0</v>
      </c>
      <c r="I41" t="b">
        <f t="shared" si="2"/>
        <v>0</v>
      </c>
      <c r="J41" t="b">
        <f t="shared" si="3"/>
        <v>0</v>
      </c>
      <c r="K41" t="b">
        <f t="shared" si="4"/>
        <v>0</v>
      </c>
      <c r="L41">
        <f t="shared" si="5"/>
        <v>6</v>
      </c>
      <c r="Q41" s="64">
        <v>4022</v>
      </c>
    </row>
    <row r="42" spans="1:17" ht="16" x14ac:dyDescent="0.2">
      <c r="A42" s="38">
        <v>30</v>
      </c>
      <c r="B42" s="6" t="s">
        <v>30</v>
      </c>
      <c r="C42" s="11">
        <v>17400</v>
      </c>
      <c r="D42" s="10">
        <v>30000</v>
      </c>
      <c r="E42" s="10">
        <f t="shared" si="0"/>
        <v>27000</v>
      </c>
      <c r="F42" s="32"/>
      <c r="G42" t="b">
        <f t="shared" si="1"/>
        <v>0</v>
      </c>
      <c r="H42" t="b">
        <f t="shared" si="6"/>
        <v>0</v>
      </c>
      <c r="I42" t="b">
        <f t="shared" si="2"/>
        <v>0</v>
      </c>
      <c r="J42" t="b">
        <f t="shared" si="3"/>
        <v>0</v>
      </c>
      <c r="K42">
        <f t="shared" si="4"/>
        <v>5</v>
      </c>
      <c r="L42" t="b">
        <f t="shared" si="5"/>
        <v>0</v>
      </c>
      <c r="Q42" s="65">
        <v>8129</v>
      </c>
    </row>
    <row r="43" spans="1:17" ht="16" x14ac:dyDescent="0.2">
      <c r="A43" s="38">
        <v>31</v>
      </c>
      <c r="B43" s="6" t="s">
        <v>31</v>
      </c>
      <c r="C43" s="11">
        <v>1427</v>
      </c>
      <c r="D43" s="10">
        <v>15000</v>
      </c>
      <c r="E43" s="10">
        <f t="shared" si="0"/>
        <v>13500</v>
      </c>
      <c r="F43" s="32"/>
      <c r="G43" t="b">
        <f t="shared" si="1"/>
        <v>0</v>
      </c>
      <c r="H43">
        <f t="shared" si="6"/>
        <v>2</v>
      </c>
      <c r="I43" t="b">
        <f t="shared" si="2"/>
        <v>0</v>
      </c>
      <c r="J43" t="b">
        <f t="shared" si="3"/>
        <v>0</v>
      </c>
      <c r="K43" t="b">
        <f t="shared" si="4"/>
        <v>0</v>
      </c>
      <c r="L43" t="b">
        <f t="shared" si="5"/>
        <v>0</v>
      </c>
      <c r="Q43" s="65">
        <v>9189</v>
      </c>
    </row>
    <row r="44" spans="1:17" ht="16" x14ac:dyDescent="0.2">
      <c r="A44" s="38">
        <v>32</v>
      </c>
      <c r="B44" s="6" t="s">
        <v>45</v>
      </c>
      <c r="C44" s="11">
        <v>181</v>
      </c>
      <c r="D44" s="10">
        <v>10000</v>
      </c>
      <c r="E44" s="10">
        <f t="shared" si="0"/>
        <v>9000</v>
      </c>
      <c r="F44" s="32"/>
      <c r="G44">
        <f t="shared" si="1"/>
        <v>1</v>
      </c>
      <c r="H44" t="b">
        <f t="shared" si="6"/>
        <v>0</v>
      </c>
      <c r="I44" t="b">
        <f t="shared" si="2"/>
        <v>0</v>
      </c>
      <c r="J44" t="b">
        <f t="shared" si="3"/>
        <v>0</v>
      </c>
      <c r="K44" t="b">
        <f t="shared" si="4"/>
        <v>0</v>
      </c>
      <c r="L44" t="b">
        <f t="shared" si="5"/>
        <v>0</v>
      </c>
      <c r="Q44" s="66">
        <v>10724</v>
      </c>
    </row>
    <row r="45" spans="1:17" ht="16" x14ac:dyDescent="0.2">
      <c r="A45" s="38">
        <v>33</v>
      </c>
      <c r="B45" s="6" t="s">
        <v>32</v>
      </c>
      <c r="C45" s="11">
        <v>796</v>
      </c>
      <c r="D45" s="10">
        <v>10000</v>
      </c>
      <c r="E45" s="10">
        <f t="shared" si="0"/>
        <v>9000</v>
      </c>
      <c r="F45" s="32"/>
      <c r="G45">
        <f t="shared" si="1"/>
        <v>1</v>
      </c>
      <c r="H45" t="b">
        <f t="shared" si="6"/>
        <v>0</v>
      </c>
      <c r="I45" t="b">
        <f t="shared" si="2"/>
        <v>0</v>
      </c>
      <c r="J45" t="b">
        <f t="shared" si="3"/>
        <v>0</v>
      </c>
      <c r="K45" t="b">
        <f t="shared" si="4"/>
        <v>0</v>
      </c>
      <c r="L45" t="b">
        <f t="shared" si="5"/>
        <v>0</v>
      </c>
      <c r="Q45" s="66">
        <v>11905</v>
      </c>
    </row>
    <row r="46" spans="1:17" ht="16" x14ac:dyDescent="0.2">
      <c r="A46" s="38">
        <v>34</v>
      </c>
      <c r="B46" s="6" t="s">
        <v>33</v>
      </c>
      <c r="C46" s="11">
        <v>8129</v>
      </c>
      <c r="D46" s="10">
        <v>20000</v>
      </c>
      <c r="E46" s="10">
        <f t="shared" si="0"/>
        <v>18000</v>
      </c>
      <c r="F46" s="32"/>
      <c r="G46" t="b">
        <f t="shared" si="1"/>
        <v>0</v>
      </c>
      <c r="H46" t="b">
        <f t="shared" si="6"/>
        <v>0</v>
      </c>
      <c r="I46">
        <f t="shared" si="2"/>
        <v>3</v>
      </c>
      <c r="J46" t="b">
        <f t="shared" si="3"/>
        <v>0</v>
      </c>
      <c r="K46" t="b">
        <f t="shared" si="4"/>
        <v>0</v>
      </c>
      <c r="L46" t="b">
        <f t="shared" si="5"/>
        <v>0</v>
      </c>
      <c r="Q46" s="67">
        <v>17400</v>
      </c>
    </row>
    <row r="47" spans="1:17" ht="16" x14ac:dyDescent="0.2">
      <c r="A47" s="38">
        <v>35</v>
      </c>
      <c r="B47" s="6" t="s">
        <v>34</v>
      </c>
      <c r="C47" s="11">
        <v>30403</v>
      </c>
      <c r="D47" s="10">
        <v>35000</v>
      </c>
      <c r="E47" s="10">
        <f t="shared" si="0"/>
        <v>31500</v>
      </c>
      <c r="F47" s="32"/>
      <c r="G47" t="b">
        <f t="shared" si="1"/>
        <v>0</v>
      </c>
      <c r="H47" t="b">
        <f t="shared" si="6"/>
        <v>0</v>
      </c>
      <c r="I47" t="b">
        <f t="shared" si="2"/>
        <v>0</v>
      </c>
      <c r="J47" t="b">
        <f t="shared" si="3"/>
        <v>0</v>
      </c>
      <c r="K47" t="b">
        <f t="shared" si="4"/>
        <v>0</v>
      </c>
      <c r="L47">
        <f t="shared" si="5"/>
        <v>6</v>
      </c>
      <c r="Q47" s="68">
        <v>20755</v>
      </c>
    </row>
    <row r="48" spans="1:17" ht="16" x14ac:dyDescent="0.2">
      <c r="A48" s="38">
        <v>36</v>
      </c>
      <c r="B48" s="6" t="s">
        <v>48</v>
      </c>
      <c r="C48" s="11">
        <v>183</v>
      </c>
      <c r="D48" s="10">
        <v>10000</v>
      </c>
      <c r="E48" s="10">
        <f t="shared" si="0"/>
        <v>9000</v>
      </c>
      <c r="F48" s="32"/>
      <c r="G48">
        <f t="shared" si="1"/>
        <v>1</v>
      </c>
      <c r="H48" t="b">
        <f t="shared" si="6"/>
        <v>0</v>
      </c>
      <c r="I48" t="b">
        <f t="shared" si="2"/>
        <v>0</v>
      </c>
      <c r="J48" t="b">
        <f t="shared" si="3"/>
        <v>0</v>
      </c>
      <c r="K48" t="b">
        <f t="shared" si="4"/>
        <v>0</v>
      </c>
      <c r="L48" t="b">
        <f t="shared" si="5"/>
        <v>0</v>
      </c>
      <c r="Q48" s="68">
        <v>23079</v>
      </c>
    </row>
    <row r="49" spans="1:17" ht="16" x14ac:dyDescent="0.2">
      <c r="A49" s="38">
        <v>37</v>
      </c>
      <c r="B49" s="6" t="s">
        <v>47</v>
      </c>
      <c r="C49" s="11">
        <v>49</v>
      </c>
      <c r="D49" s="10">
        <v>10000</v>
      </c>
      <c r="E49" s="10">
        <f t="shared" si="0"/>
        <v>9000</v>
      </c>
      <c r="F49" s="32"/>
      <c r="G49">
        <f t="shared" si="1"/>
        <v>1</v>
      </c>
      <c r="H49" t="b">
        <f t="shared" si="6"/>
        <v>0</v>
      </c>
      <c r="I49" t="b">
        <f t="shared" si="2"/>
        <v>0</v>
      </c>
      <c r="J49" t="b">
        <f t="shared" si="3"/>
        <v>0</v>
      </c>
      <c r="K49" t="b">
        <f t="shared" si="4"/>
        <v>0</v>
      </c>
      <c r="L49" t="b">
        <f t="shared" si="5"/>
        <v>0</v>
      </c>
      <c r="Q49" s="68">
        <v>27180</v>
      </c>
    </row>
    <row r="50" spans="1:17" ht="16" x14ac:dyDescent="0.2">
      <c r="A50" s="38">
        <v>38</v>
      </c>
      <c r="B50" s="25" t="s">
        <v>50</v>
      </c>
      <c r="C50" s="26"/>
      <c r="D50" s="27">
        <v>10000</v>
      </c>
      <c r="E50" s="27">
        <f>D50*$E$12/12*10</f>
        <v>7500</v>
      </c>
      <c r="F50" s="33"/>
      <c r="G50">
        <f t="shared" si="1"/>
        <v>1</v>
      </c>
      <c r="H50" t="b">
        <f t="shared" si="6"/>
        <v>0</v>
      </c>
      <c r="I50" t="b">
        <f t="shared" si="2"/>
        <v>0</v>
      </c>
      <c r="J50" t="b">
        <f t="shared" si="3"/>
        <v>0</v>
      </c>
      <c r="K50" t="b">
        <f t="shared" si="4"/>
        <v>0</v>
      </c>
      <c r="L50" t="b">
        <f t="shared" si="5"/>
        <v>0</v>
      </c>
      <c r="Q50" s="68">
        <v>30403</v>
      </c>
    </row>
    <row r="51" spans="1:17" ht="16" x14ac:dyDescent="0.2">
      <c r="A51" s="38">
        <v>39</v>
      </c>
      <c r="B51" s="6" t="s">
        <v>35</v>
      </c>
      <c r="C51" s="11">
        <v>23079</v>
      </c>
      <c r="D51" s="10">
        <v>35000</v>
      </c>
      <c r="E51" s="10">
        <f t="shared" si="0"/>
        <v>31500</v>
      </c>
      <c r="F51" s="32"/>
      <c r="G51" t="b">
        <f t="shared" si="1"/>
        <v>0</v>
      </c>
      <c r="H51" t="b">
        <f t="shared" si="6"/>
        <v>0</v>
      </c>
      <c r="I51" t="b">
        <f t="shared" si="2"/>
        <v>0</v>
      </c>
      <c r="J51" t="b">
        <f t="shared" si="3"/>
        <v>0</v>
      </c>
      <c r="K51" t="b">
        <f t="shared" si="4"/>
        <v>0</v>
      </c>
      <c r="L51">
        <f t="shared" si="5"/>
        <v>6</v>
      </c>
      <c r="Q51" s="59"/>
    </row>
    <row r="52" spans="1:17" ht="17" thickBot="1" x14ac:dyDescent="0.25">
      <c r="A52" s="39">
        <v>40</v>
      </c>
      <c r="B52" s="14">
        <v>1291</v>
      </c>
      <c r="C52" s="12">
        <v>1462</v>
      </c>
      <c r="D52" s="23">
        <v>15000</v>
      </c>
      <c r="E52" s="10">
        <f t="shared" si="0"/>
        <v>13500</v>
      </c>
      <c r="F52" s="32"/>
      <c r="G52" t="b">
        <f t="shared" si="1"/>
        <v>0</v>
      </c>
      <c r="H52">
        <f t="shared" si="6"/>
        <v>2</v>
      </c>
      <c r="I52" t="b">
        <f t="shared" si="2"/>
        <v>0</v>
      </c>
      <c r="J52" t="b">
        <f t="shared" si="3"/>
        <v>0</v>
      </c>
      <c r="K52" t="b">
        <f t="shared" si="4"/>
        <v>0</v>
      </c>
      <c r="L52" t="b">
        <f t="shared" si="5"/>
        <v>0</v>
      </c>
      <c r="M52" s="1"/>
      <c r="N52" s="1"/>
      <c r="O52" s="1"/>
      <c r="Q52" s="60"/>
    </row>
    <row r="53" spans="1:17" s="9" customFormat="1" ht="32" customHeight="1" thickBot="1" x14ac:dyDescent="0.25">
      <c r="A53" s="40"/>
      <c r="B53" s="42" t="s">
        <v>36</v>
      </c>
      <c r="C53" s="43">
        <f>SUM(C13:C52)</f>
        <v>197670</v>
      </c>
      <c r="D53" s="41">
        <f>SUM(D13:D52)</f>
        <v>645000</v>
      </c>
      <c r="E53" s="44">
        <f>SUM(E13:E52)</f>
        <v>577500</v>
      </c>
      <c r="F53" s="34"/>
      <c r="G53" s="9">
        <f>COUNT(G13:G52)</f>
        <v>16</v>
      </c>
      <c r="H53" s="9">
        <f>COUNT(H13:H52)</f>
        <v>15</v>
      </c>
      <c r="I53" s="9">
        <f>COUNT(I13:I52)</f>
        <v>2</v>
      </c>
      <c r="J53" s="9">
        <f>COUNT(J13:J52)</f>
        <v>2</v>
      </c>
      <c r="K53" s="9">
        <f>COUNT(K13:K52)</f>
        <v>1</v>
      </c>
      <c r="L53" s="9">
        <f>COUNT(L13:L52)</f>
        <v>4</v>
      </c>
      <c r="M53" s="1"/>
      <c r="N53" s="1"/>
      <c r="O53" s="1"/>
    </row>
    <row r="54" spans="1:17" s="1" customFormat="1" x14ac:dyDescent="0.2">
      <c r="A54" s="24"/>
      <c r="B54" s="24"/>
      <c r="C54" s="13"/>
      <c r="D54"/>
    </row>
  </sheetData>
  <sortState xmlns:xlrd2="http://schemas.microsoft.com/office/spreadsheetml/2017/richdata2" ref="Q13:Q52">
    <sortCondition ref="Q13:Q52"/>
  </sortState>
  <mergeCells count="2">
    <mergeCell ref="A54:B54"/>
    <mergeCell ref="Q11:Q12"/>
  </mergeCells>
  <phoneticPr fontId="3" type="noConversion"/>
  <pageMargins left="0.99" right="0.99" top="0" bottom="1.3" header="0.31" footer="0.31"/>
  <pageSetup paperSize="9" scale="59" orientation="portrait" r:id="rId1"/>
  <ignoredErrors>
    <ignoredError sqref="D53" formulaRange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Vorschlag_Mitgliederbeiträge</vt:lpstr>
    </vt:vector>
  </TitlesOfParts>
  <Manager/>
  <Company>Zurich Insurance Company Ltd.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Gubler, Martin H.</dc:creator>
  <cp:keywords/>
  <dc:description/>
  <cp:lastModifiedBy>Roland Kriemler</cp:lastModifiedBy>
  <cp:revision/>
  <cp:lastPrinted>2024-08-22T07:40:08Z</cp:lastPrinted>
  <dcterms:created xsi:type="dcterms:W3CDTF">2016-09-13T12:10:25Z</dcterms:created>
  <dcterms:modified xsi:type="dcterms:W3CDTF">2024-08-22T07:42:35Z</dcterms:modified>
  <cp:category/>
  <cp:contentStatus/>
</cp:coreProperties>
</file>